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saves 22 Feb 2022\T2 2022\BIZ201 T2 2022\Subject Coordination\Assessments T3 2022\"/>
    </mc:Choice>
  </mc:AlternateContent>
  <xr:revisionPtr revIDLastSave="0" documentId="13_ncr:1_{1C146B14-72FE-4338-B3B5-0C31F00C693D}" xr6:coauthVersionLast="47" xr6:coauthVersionMax="47" xr10:uidLastSave="{00000000-0000-0000-0000-000000000000}"/>
  <bookViews>
    <workbookView xWindow="-36910" yWindow="-2330" windowWidth="13040" windowHeight="13990" xr2:uid="{00000000-000D-0000-FFFF-FFFF00000000}"/>
  </bookViews>
  <sheets>
    <sheet name="Balance Sheet" sheetId="7" r:id="rId1"/>
    <sheet name="Income Statement" sheetId="9" r:id="rId2"/>
    <sheet name="Cash flows Statemen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7" l="1"/>
  <c r="E43" i="7"/>
  <c r="E42" i="7"/>
  <c r="E41" i="7"/>
  <c r="E34" i="7"/>
  <c r="E24" i="7"/>
  <c r="E25" i="7" s="1"/>
  <c r="E13" i="7"/>
  <c r="C38" i="8"/>
  <c r="B38" i="8"/>
  <c r="C35" i="8"/>
  <c r="B35" i="8"/>
  <c r="C27" i="8"/>
  <c r="C36" i="8" s="1"/>
  <c r="B27" i="8"/>
  <c r="C15" i="8"/>
  <c r="B15" i="8"/>
  <c r="B36" i="8" s="1"/>
  <c r="C18" i="9"/>
  <c r="C20" i="9" s="1"/>
  <c r="C16" i="9"/>
  <c r="B16" i="9"/>
  <c r="B18" i="9" s="1"/>
  <c r="B20" i="9" s="1"/>
  <c r="C6" i="9"/>
  <c r="B6" i="9"/>
  <c r="D50" i="7"/>
  <c r="C50" i="7"/>
  <c r="C48" i="7"/>
  <c r="D41" i="7"/>
  <c r="D42" i="7" s="1"/>
  <c r="C41" i="7"/>
  <c r="D34" i="7"/>
  <c r="C34" i="7"/>
  <c r="C42" i="7" s="1"/>
  <c r="D24" i="7"/>
  <c r="C24" i="7"/>
  <c r="D13" i="7"/>
  <c r="C13" i="7"/>
  <c r="G24" i="7"/>
  <c r="G25" i="7"/>
  <c r="G6" i="7"/>
  <c r="G7" i="7"/>
  <c r="G10" i="7"/>
  <c r="G13" i="7"/>
  <c r="G28" i="7"/>
  <c r="G33" i="7"/>
  <c r="G34" i="7"/>
  <c r="G46" i="7"/>
  <c r="G49" i="7"/>
  <c r="G50" i="7"/>
  <c r="G42" i="7"/>
  <c r="G43" i="7"/>
  <c r="G45" i="7"/>
  <c r="G36" i="7"/>
  <c r="G38" i="7"/>
  <c r="G40" i="7"/>
  <c r="G41" i="7"/>
  <c r="G15" i="7"/>
  <c r="G22" i="7"/>
  <c r="G23" i="7"/>
  <c r="D25" i="7" l="1"/>
  <c r="D43" i="7" s="1"/>
  <c r="C25" i="7"/>
  <c r="C43" i="7" s="1"/>
  <c r="G51" i="7"/>
</calcChain>
</file>

<file path=xl/sharedStrings.xml><?xml version="1.0" encoding="utf-8"?>
<sst xmlns="http://schemas.openxmlformats.org/spreadsheetml/2006/main" count="159" uniqueCount="125">
  <si>
    <t>Profitability</t>
  </si>
  <si>
    <t>Efficiency</t>
  </si>
  <si>
    <t>Liquidity</t>
  </si>
  <si>
    <t>Determine the following Ratios:</t>
  </si>
  <si>
    <t>Formula</t>
  </si>
  <si>
    <t>Current Assets / Current Liabilities</t>
  </si>
  <si>
    <t>Days Held in Inventory</t>
  </si>
  <si>
    <t>365 / Inventory Turnover</t>
  </si>
  <si>
    <t>Total Liabilities / Total Assets</t>
  </si>
  <si>
    <t>Debt Ratio</t>
  </si>
  <si>
    <t>Yes</t>
  </si>
  <si>
    <t>Total Marks</t>
  </si>
  <si>
    <t>Correct?</t>
  </si>
  <si>
    <t>Mark Allocated</t>
  </si>
  <si>
    <t>Current Ratio</t>
  </si>
  <si>
    <t>Lease liabilities</t>
  </si>
  <si>
    <t>Gross profit</t>
  </si>
  <si>
    <t>Administration expenses</t>
  </si>
  <si>
    <t>Finance costs</t>
  </si>
  <si>
    <t>Income tax expense</t>
  </si>
  <si>
    <t>Current assets</t>
  </si>
  <si>
    <t>Cash and cash equivalents</t>
  </si>
  <si>
    <t>Trade and other receivables</t>
  </si>
  <si>
    <t>Intangible assets</t>
  </si>
  <si>
    <t>Inventories</t>
  </si>
  <si>
    <t>Total current assets</t>
  </si>
  <si>
    <t>Non‑current assets</t>
  </si>
  <si>
    <t>Total non‑current assets</t>
  </si>
  <si>
    <t>Total assets</t>
  </si>
  <si>
    <t>Current liabilities</t>
  </si>
  <si>
    <t>Trade and other payables</t>
  </si>
  <si>
    <t>Provisions</t>
  </si>
  <si>
    <t>Total current liabilities</t>
  </si>
  <si>
    <t>Non‑current liabilities</t>
  </si>
  <si>
    <t>Total liabilities</t>
  </si>
  <si>
    <t>Net assets</t>
  </si>
  <si>
    <t>Equity</t>
  </si>
  <si>
    <t>Contributed equity</t>
  </si>
  <si>
    <t>Reserves</t>
  </si>
  <si>
    <t>Retained earnings</t>
  </si>
  <si>
    <t>Total equity</t>
  </si>
  <si>
    <t>Receipts from customers</t>
  </si>
  <si>
    <t>Payments to suppliers and employees</t>
  </si>
  <si>
    <t>Consolidated Statement of Cash Flows</t>
  </si>
  <si>
    <t>Solvency</t>
  </si>
  <si>
    <t>Cost of Sales</t>
  </si>
  <si>
    <t>Occupancy expenses</t>
  </si>
  <si>
    <t>Other expenses</t>
  </si>
  <si>
    <t>Profit before tax</t>
  </si>
  <si>
    <t>Assets</t>
  </si>
  <si>
    <t>Liabilities</t>
  </si>
  <si>
    <t>Total non-current liabilities</t>
  </si>
  <si>
    <t>2021 Marking</t>
  </si>
  <si>
    <t>Earning before Interest and Tax</t>
  </si>
  <si>
    <t>Interest received</t>
  </si>
  <si>
    <t>Income taxes paid</t>
  </si>
  <si>
    <t>Return on Equity</t>
  </si>
  <si>
    <t>Profit / Average Total Equity</t>
  </si>
  <si>
    <t>Cash Flow Ratio</t>
  </si>
  <si>
    <t>Net Cash inflow from Operating Activities / Current Liabilities</t>
  </si>
  <si>
    <t>Equity Rato</t>
  </si>
  <si>
    <t>Total Equity/ Total Assets</t>
  </si>
  <si>
    <t>Debt Coverage Ratio</t>
  </si>
  <si>
    <t>Non Current Liabilities / Net Cash inflow from Operating Activities</t>
  </si>
  <si>
    <t>Asset Turnover Ratio</t>
  </si>
  <si>
    <t>Sales Revenue / Average Total Assets</t>
  </si>
  <si>
    <t>Gross Profit Margin</t>
  </si>
  <si>
    <t>Gross Profit / Sales Revenue</t>
  </si>
  <si>
    <t>Statement of Financial Position - 30 June 2021</t>
  </si>
  <si>
    <t>Other financial assets</t>
  </si>
  <si>
    <t>Other assets</t>
  </si>
  <si>
    <t>Assets held for sale</t>
  </si>
  <si>
    <t>$
000</t>
  </si>
  <si>
    <t>Vertical Analysis</t>
  </si>
  <si>
    <t>Property, plant and equipment</t>
  </si>
  <si>
    <t>Investments accounting for using the equity method</t>
  </si>
  <si>
    <t>Property, plant and equipment: Right-of-use assets</t>
  </si>
  <si>
    <t>Investment properties: Freehold</t>
  </si>
  <si>
    <t>Investment properties: Leasehold Right-of-use Assets</t>
  </si>
  <si>
    <t>Deferred tax assets</t>
  </si>
  <si>
    <t>Interest-bearing loans and borrowings</t>
  </si>
  <si>
    <t>Income tax payable</t>
  </si>
  <si>
    <t>Other liabilities</t>
  </si>
  <si>
    <t>Deferred tax liabilities</t>
  </si>
  <si>
    <t>Parent entity interests</t>
  </si>
  <si>
    <t>Non-controlling interests</t>
  </si>
  <si>
    <t>Income Statement
for the year ended 30 June 2021</t>
  </si>
  <si>
    <t>Sales of products to customers</t>
  </si>
  <si>
    <t>Revenues received from franchisees</t>
  </si>
  <si>
    <t>Revenues and other income items</t>
  </si>
  <si>
    <t>Distribution expenses</t>
  </si>
  <si>
    <t>Marketing expenses</t>
  </si>
  <si>
    <t>Share of net profit of joint venture entities</t>
  </si>
  <si>
    <t>Profit after tax</t>
  </si>
  <si>
    <t>Net Receipts from franchisees</t>
  </si>
  <si>
    <t>Distributions received from joint ventures</t>
  </si>
  <si>
    <t>GST Paid</t>
  </si>
  <si>
    <t>Interest and other finance paid</t>
  </si>
  <si>
    <t>Interest paid on lease liabilities</t>
  </si>
  <si>
    <t>Dividends received</t>
  </si>
  <si>
    <t>Net Cash Flows from operating activities</t>
  </si>
  <si>
    <t>Cash Flows from operating activities</t>
  </si>
  <si>
    <t>Cash Flows from investing activities</t>
  </si>
  <si>
    <t>Payments for purchases of property, plant and equipment and intangible assets</t>
  </si>
  <si>
    <t>Payments for purchase and refurbishments of freehold investment properties</t>
  </si>
  <si>
    <t>Proceeds from sale of property, plant and quipment and properties held for resale</t>
  </si>
  <si>
    <t>Payments for purchase of units in unit trusts and other investments</t>
  </si>
  <si>
    <t>Payments for purchae of equity accounted investments</t>
  </si>
  <si>
    <t>Proceeds from sale of listed securities</t>
  </si>
  <si>
    <t>Payments for purchase of listed securities</t>
  </si>
  <si>
    <t>Proceeds from sale of a controlled entity</t>
  </si>
  <si>
    <t>Proceeds from insurance claims</t>
  </si>
  <si>
    <t xml:space="preserve">Loans repaid from/ (granted to) joint venture entities, joint venture partners, related and unrelated entities </t>
  </si>
  <si>
    <t>Cash Flows from financing activities</t>
  </si>
  <si>
    <t>Lease payments (principal component)</t>
  </si>
  <si>
    <t>Proceeds from shares issued - renounceable pro-rata Entitlement Offer</t>
  </si>
  <si>
    <t>Proceeds from/ (Repaymnts of) Syndicated Facility</t>
  </si>
  <si>
    <t>Dividends paid</t>
  </si>
  <si>
    <t>Loans repaid to related parties</t>
  </si>
  <si>
    <t>Repayments of other borrowings</t>
  </si>
  <si>
    <t>Net Cash Flows Usedin Financing Activities</t>
  </si>
  <si>
    <t>Net Cash Flows used in Investing Activities</t>
  </si>
  <si>
    <t>Net (Decrease)/ Increase in Cash and Cash Equivalents</t>
  </si>
  <si>
    <t>Cash and Cash Equivalents at End of the Year</t>
  </si>
  <si>
    <t>Cash and Cash Equivalents at Beginning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</si>
</sst>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#,##0.0"/>
    <numFmt numFmtId="166" formatCode="_-* #,##0_-;\-* #,##0_-;_-* &quot;-&quot;??_-;_-@_-"/>
    <numFmt numFmtId="167" formatCode="_-* #,##0_-;\-* #,##0_-;_-* &quot;-&quot;?_-;_-@_-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0" fontId="4" fillId="0" borderId="4" xfId="1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166" fontId="6" fillId="0" borderId="5" xfId="6" applyNumberFormat="1" applyFont="1" applyFill="1" applyBorder="1" applyAlignment="1">
      <alignment horizontal="right" vertical="center"/>
    </xf>
    <xf numFmtId="166" fontId="4" fillId="0" borderId="2" xfId="6" applyNumberFormat="1" applyFont="1" applyFill="1" applyBorder="1" applyAlignment="1">
      <alignment horizontal="center" vertical="center"/>
    </xf>
    <xf numFmtId="166" fontId="4" fillId="0" borderId="0" xfId="6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/>
    </xf>
    <xf numFmtId="166" fontId="4" fillId="0" borderId="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 wrapText="1"/>
    </xf>
    <xf numFmtId="43" fontId="6" fillId="0" borderId="0" xfId="6" applyFont="1" applyFill="1" applyBorder="1" applyAlignment="1">
      <alignment horizontal="right" vertical="center"/>
    </xf>
    <xf numFmtId="43" fontId="4" fillId="0" borderId="0" xfId="6" applyFont="1" applyFill="1" applyBorder="1" applyAlignment="1">
      <alignment horizontal="right" vertical="center"/>
    </xf>
  </cellXfs>
  <cellStyles count="7">
    <cellStyle name="Comma" xfId="6" builtinId="3"/>
    <cellStyle name="Comma 2" xfId="5" xr:uid="{00000000-0005-0000-0000-000030000000}"/>
    <cellStyle name="Normal" xfId="0" builtinId="0"/>
    <cellStyle name="Normal 2" xfId="2" xr:uid="{00000000-0005-0000-0000-000001000000}"/>
    <cellStyle name="Normal 2 2" xfId="4" xr:uid="{00000000-0005-0000-0000-000001000000}"/>
    <cellStyle name="Normal 3" xfId="3" xr:uid="{00000000-0005-0000-0000-00003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656F-C999-4D0A-931F-6931247FA2BA}">
  <dimension ref="A1:G51"/>
  <sheetViews>
    <sheetView tabSelected="1" workbookViewId="0">
      <selection activeCell="A48" sqref="A48"/>
    </sheetView>
  </sheetViews>
  <sheetFormatPr defaultColWidth="8.77734375" defaultRowHeight="15" x14ac:dyDescent="0.25"/>
  <cols>
    <col min="1" max="1" width="55.6640625" style="3" bestFit="1" customWidth="1"/>
    <col min="2" max="2" width="19.44140625" style="3" customWidth="1"/>
    <col min="3" max="3" width="14.109375" style="2" bestFit="1" customWidth="1"/>
    <col min="4" max="5" width="12.77734375" style="2" bestFit="1" customWidth="1"/>
    <col min="6" max="6" width="14.44140625" style="9" hidden="1" customWidth="1"/>
    <col min="7" max="7" width="16.109375" style="9" hidden="1" customWidth="1"/>
    <col min="8" max="16384" width="8.77734375" style="3"/>
  </cols>
  <sheetData>
    <row r="1" spans="1:7" ht="15.6" x14ac:dyDescent="0.25">
      <c r="A1" s="36" t="s">
        <v>68</v>
      </c>
      <c r="B1" s="1"/>
    </row>
    <row r="2" spans="1:7" ht="15.6" x14ac:dyDescent="0.25">
      <c r="A2" s="36"/>
      <c r="B2" s="12" t="s">
        <v>73</v>
      </c>
      <c r="C2" s="4">
        <v>2021</v>
      </c>
      <c r="D2" s="4">
        <v>2020</v>
      </c>
      <c r="E2" s="4">
        <v>2019</v>
      </c>
      <c r="F2" s="9" t="s">
        <v>52</v>
      </c>
    </row>
    <row r="3" spans="1:7" ht="31.2" x14ac:dyDescent="0.25">
      <c r="A3" s="15"/>
      <c r="B3" s="12">
        <v>2021</v>
      </c>
      <c r="C3" s="26" t="s">
        <v>72</v>
      </c>
      <c r="D3" s="26" t="s">
        <v>72</v>
      </c>
      <c r="E3" s="26" t="s">
        <v>72</v>
      </c>
      <c r="F3" s="9" t="s">
        <v>12</v>
      </c>
      <c r="G3" s="9" t="s">
        <v>13</v>
      </c>
    </row>
    <row r="4" spans="1:7" ht="15.6" x14ac:dyDescent="0.25">
      <c r="A4" s="1" t="s">
        <v>49</v>
      </c>
      <c r="C4" s="3"/>
      <c r="D4" s="3"/>
      <c r="E4" s="3"/>
    </row>
    <row r="5" spans="1:7" ht="16.2" thickBot="1" x14ac:dyDescent="0.3">
      <c r="A5" s="1" t="s">
        <v>20</v>
      </c>
      <c r="C5" s="22"/>
      <c r="D5" s="22"/>
      <c r="E5" s="22"/>
    </row>
    <row r="6" spans="1:7" ht="16.2" thickTop="1" thickBot="1" x14ac:dyDescent="0.3">
      <c r="A6" s="3" t="s">
        <v>21</v>
      </c>
      <c r="B6" s="13"/>
      <c r="C6" s="27">
        <v>264431</v>
      </c>
      <c r="D6" s="27">
        <v>313195</v>
      </c>
      <c r="E6" s="27">
        <v>215048</v>
      </c>
      <c r="F6" s="9" t="s">
        <v>10</v>
      </c>
      <c r="G6" s="9">
        <f>IF(F6="yes",0.4,0)</f>
        <v>0.4</v>
      </c>
    </row>
    <row r="7" spans="1:7" ht="16.2" thickTop="1" thickBot="1" x14ac:dyDescent="0.3">
      <c r="A7" s="3" t="s">
        <v>22</v>
      </c>
      <c r="B7" s="13"/>
      <c r="C7" s="27">
        <v>889201</v>
      </c>
      <c r="D7" s="27">
        <v>511579</v>
      </c>
      <c r="E7" s="27">
        <v>741862</v>
      </c>
      <c r="F7" s="9" t="s">
        <v>10</v>
      </c>
      <c r="G7" s="9">
        <f t="shared" ref="G7:G13" si="0">IF(F7="yes",0.4,0)</f>
        <v>0.4</v>
      </c>
    </row>
    <row r="8" spans="1:7" ht="16.2" thickTop="1" thickBot="1" x14ac:dyDescent="0.3">
      <c r="A8" s="3" t="s">
        <v>69</v>
      </c>
      <c r="B8" s="13"/>
      <c r="C8" s="27">
        <v>41376</v>
      </c>
      <c r="D8" s="27">
        <v>30237</v>
      </c>
      <c r="E8" s="27">
        <v>28888</v>
      </c>
    </row>
    <row r="9" spans="1:7" ht="16.2" thickTop="1" thickBot="1" x14ac:dyDescent="0.3">
      <c r="A9" s="3" t="s">
        <v>24</v>
      </c>
      <c r="B9" s="13"/>
      <c r="C9" s="27">
        <v>479093</v>
      </c>
      <c r="D9" s="27">
        <v>391984</v>
      </c>
      <c r="E9" s="27">
        <v>395965</v>
      </c>
    </row>
    <row r="10" spans="1:7" ht="16.2" thickTop="1" thickBot="1" x14ac:dyDescent="0.3">
      <c r="A10" s="3" t="s">
        <v>70</v>
      </c>
      <c r="B10" s="13"/>
      <c r="C10" s="27">
        <v>39555</v>
      </c>
      <c r="D10" s="27">
        <v>34872</v>
      </c>
      <c r="E10" s="27">
        <v>37541</v>
      </c>
      <c r="F10" s="9" t="s">
        <v>10</v>
      </c>
      <c r="G10" s="9">
        <f t="shared" si="0"/>
        <v>0.4</v>
      </c>
    </row>
    <row r="11" spans="1:7" ht="16.2" thickTop="1" thickBot="1" x14ac:dyDescent="0.3">
      <c r="A11" s="3" t="s">
        <v>23</v>
      </c>
      <c r="B11" s="13"/>
      <c r="C11" s="27">
        <v>258</v>
      </c>
      <c r="D11" s="27">
        <v>278</v>
      </c>
      <c r="E11" s="27">
        <v>370</v>
      </c>
    </row>
    <row r="12" spans="1:7" ht="16.2" thickTop="1" thickBot="1" x14ac:dyDescent="0.3">
      <c r="A12" s="7" t="s">
        <v>71</v>
      </c>
      <c r="B12" s="13"/>
      <c r="C12" s="27">
        <v>12662</v>
      </c>
      <c r="D12" s="27">
        <v>16186</v>
      </c>
      <c r="E12" s="27">
        <v>36666</v>
      </c>
    </row>
    <row r="13" spans="1:7" ht="16.2" thickTop="1" thickBot="1" x14ac:dyDescent="0.3">
      <c r="A13" s="8" t="s">
        <v>25</v>
      </c>
      <c r="B13" s="13"/>
      <c r="C13" s="28">
        <f>SUM(C6:C12)</f>
        <v>1726576</v>
      </c>
      <c r="D13" s="28">
        <f>SUM(D6:D12)</f>
        <v>1298331</v>
      </c>
      <c r="E13" s="28">
        <f>SUM(E6:E12)</f>
        <v>1456340</v>
      </c>
      <c r="F13" s="9" t="s">
        <v>10</v>
      </c>
      <c r="G13" s="9">
        <f t="shared" si="0"/>
        <v>0.4</v>
      </c>
    </row>
    <row r="14" spans="1:7" ht="16.2" thickBot="1" x14ac:dyDescent="0.3">
      <c r="A14" s="20" t="s">
        <v>26</v>
      </c>
      <c r="C14" s="29"/>
      <c r="D14" s="29"/>
      <c r="E14" s="22"/>
    </row>
    <row r="15" spans="1:7" ht="16.2" thickTop="1" thickBot="1" x14ac:dyDescent="0.3">
      <c r="A15" s="3" t="s">
        <v>22</v>
      </c>
      <c r="B15" s="13"/>
      <c r="C15" s="27">
        <v>72560</v>
      </c>
      <c r="D15" s="27">
        <v>49269</v>
      </c>
      <c r="E15" s="27">
        <v>49391</v>
      </c>
      <c r="F15" s="9" t="s">
        <v>10</v>
      </c>
      <c r="G15" s="9">
        <f t="shared" ref="G15:G24" si="1">IF(F15="yes",0.4,0)</f>
        <v>0.4</v>
      </c>
    </row>
    <row r="16" spans="1:7" ht="16.2" thickTop="1" thickBot="1" x14ac:dyDescent="0.3">
      <c r="A16" s="3" t="s">
        <v>75</v>
      </c>
      <c r="B16" s="13"/>
      <c r="C16" s="27">
        <v>1321</v>
      </c>
      <c r="D16" s="27">
        <v>4692</v>
      </c>
      <c r="E16" s="27">
        <v>3854</v>
      </c>
    </row>
    <row r="17" spans="1:7" ht="16.2" thickTop="1" thickBot="1" x14ac:dyDescent="0.3">
      <c r="A17" s="3" t="s">
        <v>69</v>
      </c>
      <c r="B17" s="13"/>
      <c r="C17" s="27">
        <v>33083</v>
      </c>
      <c r="D17" s="27">
        <v>18176</v>
      </c>
      <c r="E17" s="27">
        <v>19370</v>
      </c>
    </row>
    <row r="18" spans="1:7" ht="16.2" thickTop="1" thickBot="1" x14ac:dyDescent="0.3">
      <c r="A18" s="3" t="s">
        <v>74</v>
      </c>
      <c r="B18" s="13"/>
      <c r="C18" s="27">
        <v>729847</v>
      </c>
      <c r="D18" s="27">
        <v>662889</v>
      </c>
      <c r="E18" s="27">
        <v>696207</v>
      </c>
    </row>
    <row r="19" spans="1:7" ht="16.2" thickTop="1" thickBot="1" x14ac:dyDescent="0.3">
      <c r="A19" s="3" t="s">
        <v>76</v>
      </c>
      <c r="B19" s="13"/>
      <c r="C19" s="27">
        <v>511167</v>
      </c>
      <c r="D19" s="27">
        <v>513782</v>
      </c>
      <c r="E19" s="45">
        <v>0</v>
      </c>
    </row>
    <row r="20" spans="1:7" ht="16.2" thickTop="1" thickBot="1" x14ac:dyDescent="0.3">
      <c r="A20" s="3" t="s">
        <v>77</v>
      </c>
      <c r="B20" s="13"/>
      <c r="C20" s="27">
        <v>2905509</v>
      </c>
      <c r="D20" s="27">
        <v>2593330</v>
      </c>
      <c r="E20" s="27">
        <v>2508951</v>
      </c>
    </row>
    <row r="21" spans="1:7" ht="16.2" thickTop="1" thickBot="1" x14ac:dyDescent="0.3">
      <c r="A21" s="3" t="s">
        <v>78</v>
      </c>
      <c r="B21" s="13"/>
      <c r="C21" s="27">
        <v>620461</v>
      </c>
      <c r="D21" s="27">
        <v>621903</v>
      </c>
      <c r="E21" s="45">
        <v>0</v>
      </c>
    </row>
    <row r="22" spans="1:7" ht="16.2" thickTop="1" thickBot="1" x14ac:dyDescent="0.3">
      <c r="A22" s="3" t="s">
        <v>23</v>
      </c>
      <c r="B22" s="13"/>
      <c r="C22" s="27">
        <v>63668</v>
      </c>
      <c r="D22" s="27">
        <v>63003</v>
      </c>
      <c r="E22" s="27">
        <v>64631</v>
      </c>
      <c r="F22" s="9" t="s">
        <v>10</v>
      </c>
      <c r="G22" s="9">
        <f t="shared" si="1"/>
        <v>0.4</v>
      </c>
    </row>
    <row r="23" spans="1:7" ht="16.2" thickTop="1" thickBot="1" x14ac:dyDescent="0.3">
      <c r="A23" s="3" t="s">
        <v>79</v>
      </c>
      <c r="B23" s="13"/>
      <c r="C23" s="27">
        <v>8742</v>
      </c>
      <c r="D23" s="27">
        <v>3227</v>
      </c>
      <c r="E23" s="45">
        <v>0</v>
      </c>
      <c r="F23" s="9" t="s">
        <v>10</v>
      </c>
      <c r="G23" s="9">
        <f t="shared" si="1"/>
        <v>0.4</v>
      </c>
    </row>
    <row r="24" spans="1:7" ht="16.2" thickTop="1" thickBot="1" x14ac:dyDescent="0.3">
      <c r="A24" s="8" t="s">
        <v>27</v>
      </c>
      <c r="B24" s="13"/>
      <c r="C24" s="28">
        <f>SUM(C15:C23)</f>
        <v>4946358</v>
      </c>
      <c r="D24" s="28">
        <f>SUM(D15:D23)</f>
        <v>4530271</v>
      </c>
      <c r="E24" s="28">
        <f>SUM(E15:E23)</f>
        <v>3342404</v>
      </c>
      <c r="F24" s="9" t="s">
        <v>10</v>
      </c>
      <c r="G24" s="9">
        <f t="shared" si="1"/>
        <v>0.4</v>
      </c>
    </row>
    <row r="25" spans="1:7" ht="16.8" thickTop="1" thickBot="1" x14ac:dyDescent="0.3">
      <c r="A25" s="21" t="s">
        <v>28</v>
      </c>
      <c r="B25" s="13"/>
      <c r="C25" s="28">
        <f>C13+C24</f>
        <v>6672934</v>
      </c>
      <c r="D25" s="28">
        <f>D13+D24</f>
        <v>5828602</v>
      </c>
      <c r="E25" s="28">
        <f>E13+E24</f>
        <v>4798744</v>
      </c>
      <c r="F25" s="9" t="s">
        <v>10</v>
      </c>
      <c r="G25" s="9">
        <f>IF(F25="yes",0.6,0)</f>
        <v>0.6</v>
      </c>
    </row>
    <row r="26" spans="1:7" ht="15.6" x14ac:dyDescent="0.25">
      <c r="A26" s="20" t="s">
        <v>50</v>
      </c>
      <c r="C26" s="22"/>
      <c r="D26" s="22"/>
      <c r="E26" s="22"/>
    </row>
    <row r="27" spans="1:7" ht="16.2" thickBot="1" x14ac:dyDescent="0.3">
      <c r="A27" s="20" t="s">
        <v>29</v>
      </c>
      <c r="C27" s="3"/>
      <c r="D27" s="3"/>
      <c r="E27" s="22"/>
    </row>
    <row r="28" spans="1:7" ht="16.2" thickTop="1" thickBot="1" x14ac:dyDescent="0.3">
      <c r="A28" s="3" t="s">
        <v>30</v>
      </c>
      <c r="B28" s="13"/>
      <c r="C28" s="27">
        <v>355663</v>
      </c>
      <c r="D28" s="27">
        <v>351772</v>
      </c>
      <c r="E28" s="27">
        <v>283682</v>
      </c>
      <c r="F28" s="9" t="s">
        <v>10</v>
      </c>
      <c r="G28" s="9">
        <f>IF(F28="yes",0.4,0)</f>
        <v>0.4</v>
      </c>
    </row>
    <row r="29" spans="1:7" ht="16.2" thickTop="1" thickBot="1" x14ac:dyDescent="0.3">
      <c r="A29" s="3" t="s">
        <v>80</v>
      </c>
      <c r="B29" s="13"/>
      <c r="C29" s="27">
        <v>359969</v>
      </c>
      <c r="D29" s="27">
        <v>102841</v>
      </c>
      <c r="E29" s="27">
        <v>494579</v>
      </c>
    </row>
    <row r="30" spans="1:7" ht="16.2" thickTop="1" thickBot="1" x14ac:dyDescent="0.3">
      <c r="A30" s="3" t="s">
        <v>15</v>
      </c>
      <c r="B30" s="13"/>
      <c r="C30" s="27">
        <v>135389</v>
      </c>
      <c r="D30" s="27">
        <v>130280</v>
      </c>
      <c r="E30" s="27">
        <v>0</v>
      </c>
    </row>
    <row r="31" spans="1:7" ht="16.2" thickTop="1" thickBot="1" x14ac:dyDescent="0.3">
      <c r="A31" s="3" t="s">
        <v>81</v>
      </c>
      <c r="B31" s="13"/>
      <c r="C31" s="27">
        <v>148031</v>
      </c>
      <c r="D31" s="27">
        <v>70229</v>
      </c>
      <c r="E31" s="27">
        <v>12000</v>
      </c>
    </row>
    <row r="32" spans="1:7" ht="16.2" thickTop="1" thickBot="1" x14ac:dyDescent="0.3">
      <c r="A32" s="3" t="s">
        <v>82</v>
      </c>
      <c r="B32" s="13"/>
      <c r="C32" s="27">
        <v>108847</v>
      </c>
      <c r="D32" s="27">
        <v>96141</v>
      </c>
      <c r="E32" s="27">
        <v>75819</v>
      </c>
    </row>
    <row r="33" spans="1:7" ht="16.2" thickTop="1" thickBot="1" x14ac:dyDescent="0.3">
      <c r="A33" s="3" t="s">
        <v>31</v>
      </c>
      <c r="B33" s="13"/>
      <c r="C33" s="27">
        <v>37162</v>
      </c>
      <c r="D33" s="27">
        <v>34181</v>
      </c>
      <c r="E33" s="27">
        <v>33028</v>
      </c>
      <c r="F33" s="9" t="s">
        <v>10</v>
      </c>
      <c r="G33" s="9">
        <f t="shared" ref="G33:G34" si="2">IF(F33="yes",0.4,0)</f>
        <v>0.4</v>
      </c>
    </row>
    <row r="34" spans="1:7" s="20" customFormat="1" ht="16.8" thickTop="1" thickBot="1" x14ac:dyDescent="0.3">
      <c r="A34" s="8" t="s">
        <v>32</v>
      </c>
      <c r="B34" s="13"/>
      <c r="C34" s="28">
        <f>SUM(C28:C33)</f>
        <v>1145061</v>
      </c>
      <c r="D34" s="28">
        <f>SUM(D28:D33)</f>
        <v>785444</v>
      </c>
      <c r="E34" s="28">
        <f>SUM(E28:E33)</f>
        <v>899108</v>
      </c>
      <c r="F34" s="9" t="s">
        <v>10</v>
      </c>
      <c r="G34" s="9">
        <f t="shared" si="2"/>
        <v>0.4</v>
      </c>
    </row>
    <row r="35" spans="1:7" ht="16.2" thickBot="1" x14ac:dyDescent="0.3">
      <c r="A35" s="20" t="s">
        <v>33</v>
      </c>
      <c r="C35" s="3"/>
      <c r="D35" s="3"/>
      <c r="E35" s="22"/>
    </row>
    <row r="36" spans="1:7" ht="16.2" thickTop="1" thickBot="1" x14ac:dyDescent="0.3">
      <c r="A36" s="3" t="s">
        <v>80</v>
      </c>
      <c r="B36" s="13"/>
      <c r="C36" s="27">
        <v>200000</v>
      </c>
      <c r="D36" s="27">
        <v>195000</v>
      </c>
      <c r="E36" s="27">
        <v>346942</v>
      </c>
      <c r="F36" s="9" t="s">
        <v>10</v>
      </c>
      <c r="G36" s="9">
        <f t="shared" ref="G36:G42" si="3">IF(F36="yes",0.4,0)</f>
        <v>0.4</v>
      </c>
    </row>
    <row r="37" spans="1:7" ht="16.2" thickTop="1" thickBot="1" x14ac:dyDescent="0.3">
      <c r="A37" s="3" t="s">
        <v>15</v>
      </c>
      <c r="B37" s="13"/>
      <c r="C37" s="27">
        <v>1043276</v>
      </c>
      <c r="D37" s="27">
        <v>1042807</v>
      </c>
      <c r="E37" s="45">
        <v>0</v>
      </c>
    </row>
    <row r="38" spans="1:7" ht="16.2" thickTop="1" thickBot="1" x14ac:dyDescent="0.3">
      <c r="A38" s="3" t="s">
        <v>31</v>
      </c>
      <c r="B38" s="13"/>
      <c r="C38" s="27">
        <v>9823</v>
      </c>
      <c r="D38" s="27">
        <v>9226</v>
      </c>
      <c r="E38" s="27">
        <v>13025</v>
      </c>
      <c r="F38" s="9" t="s">
        <v>10</v>
      </c>
      <c r="G38" s="9">
        <f t="shared" si="3"/>
        <v>0.4</v>
      </c>
    </row>
    <row r="39" spans="1:7" ht="16.2" thickTop="1" thickBot="1" x14ac:dyDescent="0.3">
      <c r="A39" s="3" t="s">
        <v>83</v>
      </c>
      <c r="B39" s="13"/>
      <c r="C39" s="27">
        <v>380932</v>
      </c>
      <c r="D39" s="27">
        <v>317937</v>
      </c>
      <c r="E39" s="27">
        <v>330546</v>
      </c>
    </row>
    <row r="40" spans="1:7" ht="16.2" thickTop="1" thickBot="1" x14ac:dyDescent="0.3">
      <c r="A40" s="3" t="s">
        <v>82</v>
      </c>
      <c r="B40" s="13"/>
      <c r="C40" s="27">
        <v>823</v>
      </c>
      <c r="D40" s="27">
        <v>863</v>
      </c>
      <c r="E40" s="27">
        <v>11330</v>
      </c>
      <c r="F40" s="9" t="s">
        <v>10</v>
      </c>
      <c r="G40" s="9">
        <f t="shared" si="3"/>
        <v>0.4</v>
      </c>
    </row>
    <row r="41" spans="1:7" ht="16.2" thickTop="1" thickBot="1" x14ac:dyDescent="0.3">
      <c r="A41" s="8" t="s">
        <v>51</v>
      </c>
      <c r="B41" s="13"/>
      <c r="C41" s="28">
        <f>SUM(C36:C40)</f>
        <v>1634854</v>
      </c>
      <c r="D41" s="28">
        <f>SUM(D36:D40)</f>
        <v>1565833</v>
      </c>
      <c r="E41" s="28">
        <f>SUM(E36:E40)</f>
        <v>701843</v>
      </c>
      <c r="F41" s="9" t="s">
        <v>10</v>
      </c>
      <c r="G41" s="9">
        <f t="shared" si="3"/>
        <v>0.4</v>
      </c>
    </row>
    <row r="42" spans="1:7" ht="16.8" thickTop="1" thickBot="1" x14ac:dyDescent="0.3">
      <c r="A42" s="21" t="s">
        <v>34</v>
      </c>
      <c r="B42" s="13"/>
      <c r="C42" s="28">
        <f>C34+C41</f>
        <v>2779915</v>
      </c>
      <c r="D42" s="28">
        <f>D34+D41</f>
        <v>2351277</v>
      </c>
      <c r="E42" s="28">
        <f>E34+E41</f>
        <v>1600951</v>
      </c>
      <c r="F42" s="9" t="s">
        <v>10</v>
      </c>
      <c r="G42" s="9">
        <f t="shared" si="3"/>
        <v>0.4</v>
      </c>
    </row>
    <row r="43" spans="1:7" ht="16.8" thickTop="1" thickBot="1" x14ac:dyDescent="0.3">
      <c r="A43" s="21" t="s">
        <v>35</v>
      </c>
      <c r="B43" s="13"/>
      <c r="C43" s="28">
        <f>C25-C42</f>
        <v>3893019</v>
      </c>
      <c r="D43" s="28">
        <f>D25-D42</f>
        <v>3477325</v>
      </c>
      <c r="E43" s="28">
        <f>E25-E42</f>
        <v>3197793</v>
      </c>
      <c r="F43" s="9" t="s">
        <v>10</v>
      </c>
      <c r="G43" s="9">
        <f>IF(F43="yes",0.7,0)</f>
        <v>0.7</v>
      </c>
    </row>
    <row r="44" spans="1:7" ht="16.2" thickBot="1" x14ac:dyDescent="0.3">
      <c r="A44" s="20" t="s">
        <v>36</v>
      </c>
      <c r="C44" s="3"/>
      <c r="D44" s="3"/>
      <c r="E44" s="22"/>
    </row>
    <row r="45" spans="1:7" ht="16.2" thickTop="1" thickBot="1" x14ac:dyDescent="0.3">
      <c r="A45" s="3" t="s">
        <v>37</v>
      </c>
      <c r="B45" s="13"/>
      <c r="C45" s="27">
        <v>717925</v>
      </c>
      <c r="D45" s="27">
        <v>717925</v>
      </c>
      <c r="E45" s="27">
        <v>552250</v>
      </c>
      <c r="F45" s="9" t="s">
        <v>10</v>
      </c>
      <c r="G45" s="9">
        <f t="shared" ref="G45:G49" si="4">IF(F45="yes",0.4,0)</f>
        <v>0.4</v>
      </c>
    </row>
    <row r="46" spans="1:7" ht="16.2" thickTop="1" thickBot="1" x14ac:dyDescent="0.3">
      <c r="A46" s="3" t="s">
        <v>38</v>
      </c>
      <c r="B46" s="13"/>
      <c r="C46" s="27">
        <v>267393</v>
      </c>
      <c r="D46" s="27">
        <v>216837</v>
      </c>
      <c r="E46" s="27">
        <v>217724</v>
      </c>
      <c r="F46" s="9" t="s">
        <v>10</v>
      </c>
      <c r="G46" s="9">
        <f t="shared" si="4"/>
        <v>0.4</v>
      </c>
    </row>
    <row r="47" spans="1:7" ht="16.2" thickTop="1" thickBot="1" x14ac:dyDescent="0.3">
      <c r="A47" s="3" t="s">
        <v>39</v>
      </c>
      <c r="B47" s="13"/>
      <c r="C47" s="27">
        <v>2879511</v>
      </c>
      <c r="D47" s="27">
        <v>2511580</v>
      </c>
      <c r="E47" s="27">
        <v>2387436</v>
      </c>
    </row>
    <row r="48" spans="1:7" ht="16.2" thickTop="1" thickBot="1" x14ac:dyDescent="0.3">
      <c r="A48" s="3" t="s">
        <v>84</v>
      </c>
      <c r="B48" s="13"/>
      <c r="C48" s="27">
        <f>SUM(C45:C47)</f>
        <v>3864829</v>
      </c>
      <c r="D48" s="27">
        <v>3446342</v>
      </c>
      <c r="E48" s="27">
        <v>3167410</v>
      </c>
    </row>
    <row r="49" spans="1:7" ht="16.2" thickTop="1" thickBot="1" x14ac:dyDescent="0.3">
      <c r="A49" s="7" t="s">
        <v>85</v>
      </c>
      <c r="B49" s="13"/>
      <c r="C49" s="27">
        <v>28190</v>
      </c>
      <c r="D49" s="27">
        <v>30983</v>
      </c>
      <c r="E49" s="27">
        <v>30383</v>
      </c>
      <c r="F49" s="9" t="s">
        <v>10</v>
      </c>
      <c r="G49" s="9">
        <f t="shared" si="4"/>
        <v>0.4</v>
      </c>
    </row>
    <row r="50" spans="1:7" ht="16.8" thickTop="1" thickBot="1" x14ac:dyDescent="0.3">
      <c r="A50" s="21" t="s">
        <v>40</v>
      </c>
      <c r="B50" s="13"/>
      <c r="C50" s="28">
        <f>C48+C49</f>
        <v>3893019</v>
      </c>
      <c r="D50" s="28">
        <f>D48+D49</f>
        <v>3477325</v>
      </c>
      <c r="E50" s="28">
        <f>E48+E49</f>
        <v>3197793</v>
      </c>
      <c r="F50" s="9" t="s">
        <v>10</v>
      </c>
      <c r="G50" s="9">
        <f>IF(F50="yes",0.7,0)</f>
        <v>0.7</v>
      </c>
    </row>
    <row r="51" spans="1:7" x14ac:dyDescent="0.25">
      <c r="F51" s="10" t="s">
        <v>11</v>
      </c>
      <c r="G51" s="10">
        <f>SUM(G5:G50)</f>
        <v>9.6000000000000032</v>
      </c>
    </row>
  </sheetData>
  <mergeCells count="1">
    <mergeCell ref="A1:A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5388-DBEB-48E2-8624-75F2967E83A7}">
  <dimension ref="A1:H20"/>
  <sheetViews>
    <sheetView workbookViewId="0">
      <selection activeCell="K6" sqref="K6"/>
    </sheetView>
  </sheetViews>
  <sheetFormatPr defaultRowHeight="13.2" x14ac:dyDescent="0.25"/>
  <cols>
    <col min="1" max="1" width="58.5546875" bestFit="1" customWidth="1"/>
    <col min="2" max="3" width="15.6640625" bestFit="1" customWidth="1"/>
    <col min="5" max="5" width="26.5546875" bestFit="1" customWidth="1"/>
    <col min="6" max="6" width="54.6640625" bestFit="1" customWidth="1"/>
    <col min="7" max="8" width="5.88671875" bestFit="1" customWidth="1"/>
  </cols>
  <sheetData>
    <row r="1" spans="1:8" ht="15" x14ac:dyDescent="0.25">
      <c r="A1" s="36" t="s">
        <v>86</v>
      </c>
      <c r="B1" s="2"/>
      <c r="C1" s="2"/>
      <c r="E1" s="3"/>
      <c r="F1" s="3"/>
      <c r="G1" s="3"/>
      <c r="H1" s="3"/>
    </row>
    <row r="2" spans="1:8" ht="15.6" x14ac:dyDescent="0.25">
      <c r="A2" s="36"/>
      <c r="B2" s="4">
        <v>2021</v>
      </c>
      <c r="C2" s="4">
        <v>2020</v>
      </c>
      <c r="E2" s="37" t="s">
        <v>3</v>
      </c>
      <c r="F2" s="37" t="s">
        <v>4</v>
      </c>
      <c r="G2" s="3"/>
      <c r="H2" s="3"/>
    </row>
    <row r="3" spans="1:8" ht="31.8" thickBot="1" x14ac:dyDescent="0.3">
      <c r="A3" s="3"/>
      <c r="B3" s="30" t="s">
        <v>72</v>
      </c>
      <c r="C3" s="30" t="s">
        <v>72</v>
      </c>
      <c r="E3" s="37"/>
      <c r="F3" s="37"/>
      <c r="G3" s="4">
        <v>2021</v>
      </c>
      <c r="H3" s="4">
        <v>2020</v>
      </c>
    </row>
    <row r="4" spans="1:8" ht="15.6" thickBot="1" x14ac:dyDescent="0.3">
      <c r="A4" s="16" t="s">
        <v>87</v>
      </c>
      <c r="B4" s="31">
        <v>2768328</v>
      </c>
      <c r="C4" s="31">
        <v>2294913</v>
      </c>
      <c r="E4" s="5"/>
      <c r="F4" s="5"/>
      <c r="G4" s="5"/>
      <c r="H4" s="5"/>
    </row>
    <row r="5" spans="1:8" ht="15.6" thickBot="1" x14ac:dyDescent="0.3">
      <c r="A5" s="6" t="s">
        <v>45</v>
      </c>
      <c r="B5" s="32">
        <v>1838365</v>
      </c>
      <c r="C5" s="32">
        <v>1555271</v>
      </c>
      <c r="E5" s="10" t="s">
        <v>0</v>
      </c>
      <c r="F5" s="9"/>
      <c r="G5" s="3"/>
      <c r="H5" s="3"/>
    </row>
    <row r="6" spans="1:8" ht="16.2" thickTop="1" thickBot="1" x14ac:dyDescent="0.3">
      <c r="A6" s="3" t="s">
        <v>16</v>
      </c>
      <c r="B6" s="33">
        <f>B4-B5</f>
        <v>929963</v>
      </c>
      <c r="C6" s="33">
        <f>C4-C5</f>
        <v>739642</v>
      </c>
      <c r="E6" s="9" t="s">
        <v>66</v>
      </c>
      <c r="F6" s="9" t="s">
        <v>67</v>
      </c>
      <c r="G6" s="13"/>
      <c r="H6" s="13"/>
    </row>
    <row r="7" spans="1:8" ht="16.2" thickTop="1" thickBot="1" x14ac:dyDescent="0.3">
      <c r="A7" s="3"/>
      <c r="B7" s="33"/>
      <c r="C7" s="33"/>
      <c r="E7" s="9" t="s">
        <v>56</v>
      </c>
      <c r="F7" s="9" t="s">
        <v>57</v>
      </c>
      <c r="G7" s="13"/>
      <c r="H7" s="13"/>
    </row>
    <row r="8" spans="1:8" ht="16.2" thickTop="1" thickBot="1" x14ac:dyDescent="0.3">
      <c r="A8" s="3" t="s">
        <v>88</v>
      </c>
      <c r="B8" s="33">
        <v>1345782</v>
      </c>
      <c r="C8" s="33">
        <v>1055866</v>
      </c>
      <c r="E8" s="5"/>
      <c r="F8" s="5"/>
      <c r="G8" s="5"/>
      <c r="H8" s="5"/>
    </row>
    <row r="9" spans="1:8" ht="15.6" thickBot="1" x14ac:dyDescent="0.3">
      <c r="A9" s="3" t="s">
        <v>89</v>
      </c>
      <c r="B9" s="33">
        <v>324521</v>
      </c>
      <c r="C9" s="33">
        <v>194995</v>
      </c>
      <c r="E9" s="10" t="s">
        <v>1</v>
      </c>
      <c r="F9" s="9"/>
      <c r="G9" s="3"/>
      <c r="H9" s="3"/>
    </row>
    <row r="10" spans="1:8" ht="16.2" thickTop="1" thickBot="1" x14ac:dyDescent="0.3">
      <c r="A10" s="3" t="s">
        <v>90</v>
      </c>
      <c r="B10" s="33">
        <v>49971</v>
      </c>
      <c r="C10" s="33">
        <v>45089</v>
      </c>
      <c r="E10" s="9" t="s">
        <v>64</v>
      </c>
      <c r="F10" s="9" t="s">
        <v>65</v>
      </c>
      <c r="G10" s="14"/>
      <c r="H10" s="14"/>
    </row>
    <row r="11" spans="1:8" ht="16.2" thickTop="1" thickBot="1" x14ac:dyDescent="0.3">
      <c r="A11" s="3" t="s">
        <v>91</v>
      </c>
      <c r="B11" s="33">
        <v>377639</v>
      </c>
      <c r="C11" s="33">
        <v>380099</v>
      </c>
      <c r="E11" s="9" t="s">
        <v>6</v>
      </c>
      <c r="F11" s="9" t="s">
        <v>7</v>
      </c>
      <c r="G11" s="14"/>
      <c r="H11" s="14"/>
    </row>
    <row r="12" spans="1:8" ht="16.2" thickTop="1" thickBot="1" x14ac:dyDescent="0.3">
      <c r="A12" s="3" t="s">
        <v>46</v>
      </c>
      <c r="B12" s="33">
        <v>243066</v>
      </c>
      <c r="C12" s="33">
        <v>239041</v>
      </c>
      <c r="E12" s="11"/>
      <c r="F12" s="5"/>
      <c r="G12" s="5"/>
      <c r="H12" s="5"/>
    </row>
    <row r="13" spans="1:8" ht="15.6" thickBot="1" x14ac:dyDescent="0.3">
      <c r="A13" s="3" t="s">
        <v>17</v>
      </c>
      <c r="B13" s="33">
        <v>637583</v>
      </c>
      <c r="C13" s="33">
        <v>554753</v>
      </c>
      <c r="E13" s="10" t="s">
        <v>2</v>
      </c>
      <c r="F13" s="9"/>
      <c r="G13" s="3"/>
      <c r="H13" s="3"/>
    </row>
    <row r="14" spans="1:8" ht="16.2" thickTop="1" thickBot="1" x14ac:dyDescent="0.3">
      <c r="A14" s="3" t="s">
        <v>47</v>
      </c>
      <c r="B14" s="33">
        <v>67585</v>
      </c>
      <c r="C14" s="33">
        <v>58067</v>
      </c>
      <c r="E14" s="9" t="s">
        <v>14</v>
      </c>
      <c r="F14" s="9" t="s">
        <v>5</v>
      </c>
      <c r="G14" s="14"/>
      <c r="H14" s="14"/>
    </row>
    <row r="15" spans="1:8" ht="16.2" thickTop="1" thickBot="1" x14ac:dyDescent="0.3">
      <c r="A15" s="3" t="s">
        <v>92</v>
      </c>
      <c r="B15" s="33">
        <v>8320</v>
      </c>
      <c r="C15" s="33">
        <v>7628</v>
      </c>
      <c r="E15" s="9" t="s">
        <v>58</v>
      </c>
      <c r="F15" s="9" t="s">
        <v>59</v>
      </c>
      <c r="G15" s="14"/>
      <c r="H15" s="14"/>
    </row>
    <row r="16" spans="1:8" ht="16.2" thickTop="1" thickBot="1" x14ac:dyDescent="0.3">
      <c r="A16" s="18" t="s">
        <v>53</v>
      </c>
      <c r="B16" s="34">
        <f>B6+B8+B9-B10-B11-B12-B13-B14+B15</f>
        <v>1232742</v>
      </c>
      <c r="C16" s="34">
        <f>C6+C8+C9-C10-C11-C12-C13-C14+C15</f>
        <v>721082</v>
      </c>
      <c r="E16" s="11"/>
      <c r="F16" s="11"/>
      <c r="G16" s="5"/>
      <c r="H16" s="5"/>
    </row>
    <row r="17" spans="1:8" ht="15.6" thickBot="1" x14ac:dyDescent="0.3">
      <c r="A17" s="3" t="s">
        <v>18</v>
      </c>
      <c r="B17" s="33">
        <v>50213</v>
      </c>
      <c r="C17" s="33">
        <v>59794</v>
      </c>
      <c r="E17" s="10" t="s">
        <v>44</v>
      </c>
      <c r="F17" s="9"/>
      <c r="G17" s="3"/>
      <c r="H17" s="3"/>
    </row>
    <row r="18" spans="1:8" ht="16.2" thickTop="1" thickBot="1" x14ac:dyDescent="0.3">
      <c r="A18" s="18" t="s">
        <v>48</v>
      </c>
      <c r="B18" s="35">
        <f>B16-B17</f>
        <v>1182529</v>
      </c>
      <c r="C18" s="35">
        <f>C16-C17</f>
        <v>661288</v>
      </c>
      <c r="E18" s="9" t="s">
        <v>9</v>
      </c>
      <c r="F18" s="9" t="s">
        <v>8</v>
      </c>
      <c r="G18" s="13"/>
      <c r="H18" s="13"/>
    </row>
    <row r="19" spans="1:8" ht="16.2" thickTop="1" thickBot="1" x14ac:dyDescent="0.3">
      <c r="A19" s="3" t="s">
        <v>19</v>
      </c>
      <c r="B19" s="32">
        <v>335684</v>
      </c>
      <c r="C19" s="32">
        <v>175265</v>
      </c>
      <c r="E19" s="9" t="s">
        <v>60</v>
      </c>
      <c r="F19" s="9" t="s">
        <v>61</v>
      </c>
      <c r="G19" s="13"/>
      <c r="H19" s="13"/>
    </row>
    <row r="20" spans="1:8" ht="16.2" thickTop="1" thickBot="1" x14ac:dyDescent="0.3">
      <c r="A20" s="18" t="s">
        <v>93</v>
      </c>
      <c r="B20" s="32">
        <f>B18-B19</f>
        <v>846845</v>
      </c>
      <c r="C20" s="32">
        <f>C18-C19</f>
        <v>486023</v>
      </c>
      <c r="E20" s="9" t="s">
        <v>62</v>
      </c>
      <c r="F20" s="9" t="s">
        <v>63</v>
      </c>
      <c r="G20" s="14"/>
      <c r="H20" s="14"/>
    </row>
  </sheetData>
  <mergeCells count="3">
    <mergeCell ref="A1:A2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2C0C-979F-4AE9-B7F3-627BF86FF9B2}">
  <dimension ref="A1:C40"/>
  <sheetViews>
    <sheetView workbookViewId="0">
      <selection activeCell="A31" sqref="A31"/>
    </sheetView>
  </sheetViews>
  <sheetFormatPr defaultColWidth="8.77734375" defaultRowHeight="15" x14ac:dyDescent="0.25"/>
  <cols>
    <col min="1" max="1" width="106.44140625" style="3" customWidth="1"/>
    <col min="2" max="3" width="14.44140625" style="2" customWidth="1"/>
    <col min="4" max="16384" width="8.77734375" style="3"/>
  </cols>
  <sheetData>
    <row r="1" spans="1:3" x14ac:dyDescent="0.25">
      <c r="A1" s="36" t="s">
        <v>43</v>
      </c>
    </row>
    <row r="2" spans="1:3" ht="15.6" x14ac:dyDescent="0.25">
      <c r="A2" s="36"/>
      <c r="B2" s="4">
        <v>2021</v>
      </c>
      <c r="C2" s="4">
        <v>2020</v>
      </c>
    </row>
    <row r="3" spans="1:3" ht="31.8" thickBot="1" x14ac:dyDescent="0.3">
      <c r="A3" s="19"/>
      <c r="B3" s="38" t="s">
        <v>72</v>
      </c>
      <c r="C3" s="38" t="s">
        <v>72</v>
      </c>
    </row>
    <row r="4" spans="1:3" ht="15.6" x14ac:dyDescent="0.25">
      <c r="A4" s="24" t="s">
        <v>101</v>
      </c>
      <c r="B4" s="23"/>
      <c r="C4" s="17"/>
    </row>
    <row r="5" spans="1:3" x14ac:dyDescent="0.25">
      <c r="A5" s="19" t="s">
        <v>94</v>
      </c>
      <c r="B5" s="39">
        <v>886344</v>
      </c>
      <c r="C5" s="39">
        <v>1304230</v>
      </c>
    </row>
    <row r="6" spans="1:3" x14ac:dyDescent="0.25">
      <c r="A6" s="19" t="s">
        <v>41</v>
      </c>
      <c r="B6" s="39">
        <v>2984441</v>
      </c>
      <c r="C6" s="39">
        <v>2461539</v>
      </c>
    </row>
    <row r="7" spans="1:3" x14ac:dyDescent="0.25">
      <c r="A7" s="19" t="s">
        <v>42</v>
      </c>
      <c r="B7" s="39">
        <v>-2984050</v>
      </c>
      <c r="C7" s="39">
        <v>-2471564</v>
      </c>
    </row>
    <row r="8" spans="1:3" x14ac:dyDescent="0.25">
      <c r="A8" s="19" t="s">
        <v>95</v>
      </c>
      <c r="B8" s="39">
        <v>9332</v>
      </c>
      <c r="C8" s="39">
        <v>8385</v>
      </c>
    </row>
    <row r="9" spans="1:3" x14ac:dyDescent="0.25">
      <c r="A9" s="19" t="s">
        <v>96</v>
      </c>
      <c r="B9" s="39">
        <v>-103403</v>
      </c>
      <c r="C9" s="39">
        <v>-65501</v>
      </c>
    </row>
    <row r="10" spans="1:3" x14ac:dyDescent="0.25">
      <c r="A10" s="19" t="s">
        <v>54</v>
      </c>
      <c r="B10" s="39">
        <v>5496</v>
      </c>
      <c r="C10" s="39">
        <v>8142</v>
      </c>
    </row>
    <row r="11" spans="1:3" x14ac:dyDescent="0.25">
      <c r="A11" s="19" t="s">
        <v>97</v>
      </c>
      <c r="B11" s="39">
        <v>-8953</v>
      </c>
      <c r="C11" s="39">
        <v>-20489</v>
      </c>
    </row>
    <row r="12" spans="1:3" x14ac:dyDescent="0.25">
      <c r="A12" s="19" t="s">
        <v>98</v>
      </c>
      <c r="B12" s="39">
        <v>-40941</v>
      </c>
      <c r="C12" s="39">
        <v>-40538</v>
      </c>
    </row>
    <row r="13" spans="1:3" x14ac:dyDescent="0.25">
      <c r="A13" s="19" t="s">
        <v>55</v>
      </c>
      <c r="B13" s="39">
        <v>-206595</v>
      </c>
      <c r="C13" s="39">
        <v>-128967</v>
      </c>
    </row>
    <row r="14" spans="1:3" ht="15.6" thickBot="1" x14ac:dyDescent="0.3">
      <c r="A14" s="19" t="s">
        <v>99</v>
      </c>
      <c r="B14" s="39">
        <v>2198</v>
      </c>
      <c r="C14" s="41">
        <v>1727</v>
      </c>
    </row>
    <row r="15" spans="1:3" ht="16.2" thickBot="1" x14ac:dyDescent="0.3">
      <c r="A15" s="25" t="s">
        <v>100</v>
      </c>
      <c r="B15" s="42">
        <f>SUM(B5:B14)</f>
        <v>543869</v>
      </c>
      <c r="C15" s="42">
        <f>SUM(C5:C14)</f>
        <v>1056964</v>
      </c>
    </row>
    <row r="16" spans="1:3" ht="15.6" x14ac:dyDescent="0.25">
      <c r="A16" s="20" t="s">
        <v>102</v>
      </c>
      <c r="B16" s="40"/>
      <c r="C16" s="40"/>
    </row>
    <row r="17" spans="1:3" x14ac:dyDescent="0.25">
      <c r="A17" s="19" t="s">
        <v>103</v>
      </c>
      <c r="B17" s="39">
        <v>-100300</v>
      </c>
      <c r="C17" s="39">
        <v>-93905</v>
      </c>
    </row>
    <row r="18" spans="1:3" x14ac:dyDescent="0.25">
      <c r="A18" s="19" t="s">
        <v>104</v>
      </c>
      <c r="B18" s="39">
        <v>-173822</v>
      </c>
      <c r="C18" s="39">
        <v>-51474</v>
      </c>
    </row>
    <row r="19" spans="1:3" x14ac:dyDescent="0.25">
      <c r="A19" s="19" t="s">
        <v>105</v>
      </c>
      <c r="B19" s="39">
        <v>1922</v>
      </c>
      <c r="C19" s="39">
        <v>26510</v>
      </c>
    </row>
    <row r="20" spans="1:3" x14ac:dyDescent="0.25">
      <c r="A20" s="19" t="s">
        <v>106</v>
      </c>
      <c r="B20" s="39">
        <v>-2312</v>
      </c>
      <c r="C20" s="39">
        <v>-215</v>
      </c>
    </row>
    <row r="21" spans="1:3" x14ac:dyDescent="0.25">
      <c r="A21" s="19" t="s">
        <v>107</v>
      </c>
      <c r="B21" s="39">
        <v>-409</v>
      </c>
      <c r="C21" s="39">
        <v>-2215</v>
      </c>
    </row>
    <row r="22" spans="1:3" x14ac:dyDescent="0.25">
      <c r="A22" s="19" t="s">
        <v>109</v>
      </c>
      <c r="B22" s="39">
        <v>-2360</v>
      </c>
      <c r="C22" s="39">
        <v>-5000</v>
      </c>
    </row>
    <row r="23" spans="1:3" x14ac:dyDescent="0.25">
      <c r="A23" s="19" t="s">
        <v>108</v>
      </c>
      <c r="B23" s="39">
        <v>78</v>
      </c>
      <c r="C23" s="44">
        <v>0</v>
      </c>
    </row>
    <row r="24" spans="1:3" x14ac:dyDescent="0.25">
      <c r="A24" s="19" t="s">
        <v>110</v>
      </c>
      <c r="B24" s="39">
        <v>15082</v>
      </c>
      <c r="C24" s="44">
        <v>0</v>
      </c>
    </row>
    <row r="25" spans="1:3" x14ac:dyDescent="0.25">
      <c r="A25" s="19" t="s">
        <v>111</v>
      </c>
      <c r="B25" s="39">
        <v>2689</v>
      </c>
      <c r="C25" s="39">
        <v>2628</v>
      </c>
    </row>
    <row r="26" spans="1:3" ht="15.6" thickBot="1" x14ac:dyDescent="0.3">
      <c r="A26" s="43" t="s">
        <v>112</v>
      </c>
      <c r="B26" s="39">
        <v>5316</v>
      </c>
      <c r="C26" s="39">
        <v>-13292</v>
      </c>
    </row>
    <row r="27" spans="1:3" ht="16.2" thickBot="1" x14ac:dyDescent="0.3">
      <c r="A27" s="25" t="s">
        <v>121</v>
      </c>
      <c r="B27" s="42">
        <f>SUM(B17:B26)</f>
        <v>-254116</v>
      </c>
      <c r="C27" s="42">
        <f>SUM(C17:C26)</f>
        <v>-136963</v>
      </c>
    </row>
    <row r="28" spans="1:3" ht="15.6" x14ac:dyDescent="0.25">
      <c r="A28" s="20" t="s">
        <v>113</v>
      </c>
      <c r="B28" s="40"/>
      <c r="C28" s="40"/>
    </row>
    <row r="29" spans="1:3" x14ac:dyDescent="0.25">
      <c r="A29" s="19" t="s">
        <v>114</v>
      </c>
      <c r="B29" s="39">
        <v>-130849</v>
      </c>
      <c r="C29" s="39">
        <v>-124770</v>
      </c>
    </row>
    <row r="30" spans="1:3" x14ac:dyDescent="0.25">
      <c r="A30" s="19" t="s">
        <v>115</v>
      </c>
      <c r="B30" s="39">
        <v>0</v>
      </c>
      <c r="C30" s="39">
        <v>165675</v>
      </c>
    </row>
    <row r="31" spans="1:3" x14ac:dyDescent="0.25">
      <c r="A31" s="19" t="s">
        <v>116</v>
      </c>
      <c r="B31" s="39">
        <v>295000</v>
      </c>
      <c r="C31" s="39">
        <v>-520000</v>
      </c>
    </row>
    <row r="32" spans="1:3" x14ac:dyDescent="0.25">
      <c r="A32" s="19" t="s">
        <v>117</v>
      </c>
      <c r="B32" s="39">
        <v>-473483</v>
      </c>
      <c r="C32" s="39">
        <v>-322505</v>
      </c>
    </row>
    <row r="33" spans="1:3" x14ac:dyDescent="0.25">
      <c r="A33" s="19" t="s">
        <v>118</v>
      </c>
      <c r="B33" s="39">
        <v>0</v>
      </c>
      <c r="C33" s="39">
        <v>-8</v>
      </c>
    </row>
    <row r="34" spans="1:3" ht="15.6" thickBot="1" x14ac:dyDescent="0.3">
      <c r="A34" s="19" t="s">
        <v>119</v>
      </c>
      <c r="B34" s="39">
        <v>-26140</v>
      </c>
      <c r="C34" s="39">
        <v>-9763</v>
      </c>
    </row>
    <row r="35" spans="1:3" ht="16.2" thickBot="1" x14ac:dyDescent="0.3">
      <c r="A35" s="25" t="s">
        <v>120</v>
      </c>
      <c r="B35" s="42">
        <f>SUM(B29:B34)</f>
        <v>-335472</v>
      </c>
      <c r="C35" s="42">
        <f>SUM(C29:C34)</f>
        <v>-811371</v>
      </c>
    </row>
    <row r="36" spans="1:3" ht="15.6" x14ac:dyDescent="0.25">
      <c r="A36" s="20" t="s">
        <v>122</v>
      </c>
      <c r="B36" s="39">
        <f>B15+B27+B35</f>
        <v>-45719</v>
      </c>
      <c r="C36" s="39">
        <f>C15+C27+C35</f>
        <v>108630</v>
      </c>
    </row>
    <row r="37" spans="1:3" ht="15.6" thickBot="1" x14ac:dyDescent="0.3">
      <c r="A37" s="3" t="s">
        <v>124</v>
      </c>
      <c r="B37" s="39">
        <v>294446</v>
      </c>
      <c r="C37" s="39">
        <v>185816</v>
      </c>
    </row>
    <row r="38" spans="1:3" ht="16.2" thickBot="1" x14ac:dyDescent="0.3">
      <c r="A38" s="25" t="s">
        <v>123</v>
      </c>
      <c r="B38" s="42">
        <f>SUM(B36:B37)</f>
        <v>248727</v>
      </c>
      <c r="C38" s="42">
        <f>SUM(C36:C37)</f>
        <v>294446</v>
      </c>
    </row>
    <row r="40" spans="1:3" x14ac:dyDescent="0.25">
      <c r="A40" s="19"/>
    </row>
  </sheetData>
  <mergeCells count="1">
    <mergeCell ref="A1:A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Income Statement</vt:lpstr>
      <vt:lpstr>Cash flows Statement</vt:lpstr>
    </vt:vector>
  </TitlesOfParts>
  <Company>Torrens University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Asma Usman</dc:creator>
  <cp:lastModifiedBy>hp</cp:lastModifiedBy>
  <dcterms:created xsi:type="dcterms:W3CDTF">2018-04-22T10:57:28Z</dcterms:created>
  <dcterms:modified xsi:type="dcterms:W3CDTF">2022-06-28T04:16:02Z</dcterms:modified>
</cp:coreProperties>
</file>